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'Ark1'!$A:$IV</definedName>
  </definedNames>
  <calcPr fullCalcOnLoad="1"/>
</workbook>
</file>

<file path=xl/sharedStrings.xml><?xml version="1.0" encoding="utf-8"?>
<sst xmlns="http://schemas.openxmlformats.org/spreadsheetml/2006/main" count="157" uniqueCount="106">
  <si>
    <t>Dato</t>
  </si>
  <si>
    <t>Tekst</t>
  </si>
  <si>
    <t>Bankkonto</t>
  </si>
  <si>
    <t>Kasse</t>
  </si>
  <si>
    <t>Fasteudgifter</t>
  </si>
  <si>
    <t>Nyanskaffelser</t>
  </si>
  <si>
    <t>Indtægter</t>
  </si>
  <si>
    <t>Driftsudgifter</t>
  </si>
  <si>
    <t>Overførsel</t>
  </si>
  <si>
    <t>Indbetaling Januar: Keld,Husum,Robert</t>
  </si>
  <si>
    <t>Udgifter i alt</t>
  </si>
  <si>
    <t xml:space="preserve">Formue  </t>
  </si>
  <si>
    <t xml:space="preserve">Formue   +  Udgifter i alt  </t>
  </si>
  <si>
    <t>Overført</t>
  </si>
  <si>
    <t>Overførsel til næste side</t>
  </si>
  <si>
    <t>Balance</t>
  </si>
  <si>
    <t>Indtægt</t>
  </si>
  <si>
    <t>udgift</t>
  </si>
  <si>
    <t>Overført fra året før</t>
  </si>
  <si>
    <t>Indtægt i året</t>
  </si>
  <si>
    <t>Faste udgifter</t>
  </si>
  <si>
    <t>sum</t>
  </si>
  <si>
    <t>Formue</t>
  </si>
  <si>
    <t>Robert : Sejlklub brøndby</t>
  </si>
  <si>
    <t>Indbetaling Februar: Keld,Husum,Robert</t>
  </si>
  <si>
    <t>Overførsel fra 1999 regnskab</t>
  </si>
  <si>
    <t>Indbetaling Marts : Husum</t>
  </si>
  <si>
    <t>Indbetaling Marts :  Keld, Robert</t>
  </si>
  <si>
    <t>Båd-regnskab 2000</t>
  </si>
  <si>
    <t>Robert :  Foldepropel, bundmaling osv.</t>
  </si>
  <si>
    <t>Robert : Slibebånd Carl R.</t>
  </si>
  <si>
    <t>Robert : silicon,slibeolie, malerrulle</t>
  </si>
  <si>
    <t>Robert : Slibepapir, beskyttelse, skrabere</t>
  </si>
  <si>
    <t>Robert : Pudsepuder, slibebånd, hobbyknive</t>
  </si>
  <si>
    <t>Robert : rep af båndsliber</t>
  </si>
  <si>
    <t xml:space="preserve">Robert : Slibebånd    </t>
  </si>
  <si>
    <t>Robert : Slibebånd Knud Larsen</t>
  </si>
  <si>
    <t>Robert : Postforsendelse af propel</t>
  </si>
  <si>
    <t>Robert : Slange, forskruning,bånd,slibebånd</t>
  </si>
  <si>
    <t>Robert : Havneleje brøndby 1/7-31/12</t>
  </si>
  <si>
    <t>Robert : KAS</t>
  </si>
  <si>
    <t xml:space="preserve">Robert : Primere </t>
  </si>
  <si>
    <t xml:space="preserve">Robert : slibepapir </t>
  </si>
  <si>
    <t xml:space="preserve">Robert : Lægte </t>
  </si>
  <si>
    <t>Robert : Slibepapir</t>
  </si>
  <si>
    <t>Robert : slibepapir</t>
  </si>
  <si>
    <t>Overført fra 1999</t>
  </si>
  <si>
    <t>Til rådighed  = Indbetaling 2000 + overført1999</t>
  </si>
  <si>
    <t>Til rådighed  = Indbetaling2000 + overført1999</t>
  </si>
  <si>
    <t>Indbetaling April : Keld,Robert,Husum</t>
  </si>
  <si>
    <t>EKSTRAINDBETALING : Robert,keld,Husum</t>
  </si>
  <si>
    <t>Indbetaling : Maj, Juni : Husum</t>
  </si>
  <si>
    <t>Robert : Lightprimer+ GPS</t>
  </si>
  <si>
    <t>Robert : Lightprimer</t>
  </si>
  <si>
    <t>Robert : Målerbrev</t>
  </si>
  <si>
    <t>Robert : Agterstag</t>
  </si>
  <si>
    <t>Robert : søsætning</t>
  </si>
  <si>
    <t>Robert : Tempobåde Diverse splitter osv</t>
  </si>
  <si>
    <t>Robert : 2 rammer øl</t>
  </si>
  <si>
    <t>Indbetaling Maj : Robert, keld</t>
  </si>
  <si>
    <t>Robert : kapsejlads</t>
  </si>
  <si>
    <t>Robert : affaldsposer</t>
  </si>
  <si>
    <t>Robert : Sjælland Rundt 2000</t>
  </si>
  <si>
    <t>Robert : Profil</t>
  </si>
  <si>
    <t>Husum : Benzin + øl</t>
  </si>
  <si>
    <t>Indbetaling juni : Robert, keld</t>
  </si>
  <si>
    <t>Overførsel til kasse</t>
  </si>
  <si>
    <t>Robert : silikone silvan</t>
  </si>
  <si>
    <t>Robert : skruer til frølår og elstikbånd</t>
  </si>
  <si>
    <t>Robert : silkone, blokke, skruer, radarreflektor</t>
  </si>
  <si>
    <t>Robert : fangstnet, værktøjskasse</t>
  </si>
  <si>
    <t>EKSTRAINDBETALING : keld,husum,robert</t>
  </si>
  <si>
    <t>Robert : nedstryger</t>
  </si>
  <si>
    <t>Robert : benzin</t>
  </si>
  <si>
    <t>Robert :taxa til hvidovre+ sv. Havn</t>
  </si>
  <si>
    <t>Keld : flutes mm.</t>
  </si>
  <si>
    <t>Robert : til sj-rundt: vin +kiks+plastkrus+tændstikker mm</t>
  </si>
  <si>
    <t>Robert : Septer der bliver modregnet af forsikringen</t>
  </si>
  <si>
    <t>Robert : Tempobåde Diverse skruer + terminaler osv</t>
  </si>
  <si>
    <t>Robert : silikone knud larsen</t>
  </si>
  <si>
    <t>Robert : forsikring</t>
  </si>
  <si>
    <t>Indbetaling juli : robert,keld,Husum</t>
  </si>
  <si>
    <t>Robert : træplade mm.</t>
  </si>
  <si>
    <t>Robert : Bådsmandsstol mm.</t>
  </si>
  <si>
    <t>Robert : John mast undervanter</t>
  </si>
  <si>
    <t>Indbetaling August : robert, keld, Husum</t>
  </si>
  <si>
    <t>Indbetaling september : Husum</t>
  </si>
  <si>
    <t>Robert : Restregning fra Topdanmark</t>
  </si>
  <si>
    <t>EKSTRAINDBETALING : Keld,robert,husum</t>
  </si>
  <si>
    <t>Robert: Øl</t>
  </si>
  <si>
    <t>Indbetaling september : Keld, robert</t>
  </si>
  <si>
    <t>Robert : Køgebugt weekend</t>
  </si>
  <si>
    <t xml:space="preserve">Robert : KAS </t>
  </si>
  <si>
    <t>Robert : Brøndby havn</t>
  </si>
  <si>
    <t>Indbetaling oktober : Keld, robert</t>
  </si>
  <si>
    <t>Indbetaling okt,nov,dec: Husum</t>
  </si>
  <si>
    <t>Robert : Øl</t>
  </si>
  <si>
    <t>Robert; optagning</t>
  </si>
  <si>
    <t>Husum: sejlrep</t>
  </si>
  <si>
    <t>Husm/keld : benzin</t>
  </si>
  <si>
    <t>Indbetaling November : Keld,Robert</t>
  </si>
  <si>
    <t>Robert : Materiale til agterstag mm.</t>
  </si>
  <si>
    <t>Indbetaling December : Keld, Robert</t>
  </si>
  <si>
    <t>Robert : Skruer til stativ</t>
  </si>
  <si>
    <t>Robert : Lægter mm</t>
  </si>
  <si>
    <t>Robert : Det levende søkort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</si>
</sst>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5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5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5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5" fontId="1" fillId="0" borderId="1" xfId="0" applyNumberFormat="1" applyFont="1" applyBorder="1" applyAlignment="1">
      <alignment/>
    </xf>
    <xf numFmtId="15" fontId="1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" xfId="0" applyFont="1" applyBorder="1" applyAlignment="1">
      <alignment/>
    </xf>
    <xf numFmtId="15" fontId="1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showGridLines="0" tabSelected="1" zoomScale="75" zoomScaleNormal="75" workbookViewId="0" topLeftCell="A95">
      <selection activeCell="G106" sqref="G106"/>
    </sheetView>
  </sheetViews>
  <sheetFormatPr defaultColWidth="9.140625" defaultRowHeight="12.75"/>
  <cols>
    <col min="1" max="1" width="10.28125" style="1" customWidth="1"/>
    <col min="2" max="2" width="49.8515625" style="3" customWidth="1"/>
    <col min="3" max="3" width="12.28125" style="3" customWidth="1"/>
    <col min="4" max="4" width="10.140625" style="3" customWidth="1"/>
    <col min="5" max="5" width="10.8515625" style="3" customWidth="1"/>
    <col min="6" max="6" width="14.57421875" style="3" customWidth="1"/>
    <col min="7" max="7" width="11.7109375" style="3" customWidth="1"/>
    <col min="8" max="8" width="16.140625" style="3" customWidth="1"/>
    <col min="9" max="16384" width="9.140625" style="3" customWidth="1"/>
  </cols>
  <sheetData>
    <row r="1" ht="22.5">
      <c r="B1" s="2" t="s">
        <v>28</v>
      </c>
    </row>
    <row r="3" spans="1:8" ht="12.75">
      <c r="A3" s="4" t="s">
        <v>0</v>
      </c>
      <c r="B3" s="5" t="s">
        <v>1</v>
      </c>
      <c r="C3" s="5" t="s">
        <v>2</v>
      </c>
      <c r="D3" s="5" t="s">
        <v>3</v>
      </c>
      <c r="E3" s="5" t="s">
        <v>6</v>
      </c>
      <c r="F3" s="5" t="s">
        <v>4</v>
      </c>
      <c r="G3" s="5" t="s">
        <v>7</v>
      </c>
      <c r="H3" s="5" t="s">
        <v>5</v>
      </c>
    </row>
    <row r="4" spans="1:8" ht="12.75">
      <c r="A4" s="6">
        <v>36526</v>
      </c>
      <c r="B4" s="7" t="s">
        <v>25</v>
      </c>
      <c r="C4" s="7">
        <v>2500</v>
      </c>
      <c r="D4" s="7">
        <v>1441.5</v>
      </c>
      <c r="E4" s="7"/>
      <c r="F4" s="7"/>
      <c r="G4" s="7"/>
      <c r="H4" s="7"/>
    </row>
    <row r="5" spans="1:8" ht="12.75">
      <c r="A5" s="8">
        <v>36526</v>
      </c>
      <c r="B5" s="9" t="s">
        <v>9</v>
      </c>
      <c r="C5" s="9">
        <f>C4+500</f>
        <v>3000</v>
      </c>
      <c r="D5" s="9">
        <f>D4+E5-F5-G5-H5-500</f>
        <v>2441.5</v>
      </c>
      <c r="E5" s="9">
        <v>1500</v>
      </c>
      <c r="F5" s="9"/>
      <c r="G5" s="9"/>
      <c r="H5" s="9"/>
    </row>
    <row r="6" spans="1:8" ht="12.75">
      <c r="A6" s="8">
        <v>36526</v>
      </c>
      <c r="B6" s="9" t="s">
        <v>23</v>
      </c>
      <c r="C6" s="9">
        <f>C5</f>
        <v>3000</v>
      </c>
      <c r="D6" s="9">
        <f>D5+E6-F6-G6-H6</f>
        <v>1640.5</v>
      </c>
      <c r="E6" s="9"/>
      <c r="F6" s="9">
        <v>801</v>
      </c>
      <c r="G6" s="9"/>
      <c r="H6" s="9"/>
    </row>
    <row r="7" spans="1:8" ht="12.75">
      <c r="A7" s="8">
        <v>36557</v>
      </c>
      <c r="B7" s="9" t="s">
        <v>24</v>
      </c>
      <c r="C7" s="9">
        <f>C6+500</f>
        <v>3500</v>
      </c>
      <c r="D7" s="9">
        <f>D6+E7-F7-G7-H7-500</f>
        <v>2640.5</v>
      </c>
      <c r="E7" s="9">
        <v>1500</v>
      </c>
      <c r="F7" s="9"/>
      <c r="G7" s="9"/>
      <c r="H7" s="9"/>
    </row>
    <row r="8" spans="1:8" ht="12.75">
      <c r="A8" s="8">
        <v>36557</v>
      </c>
      <c r="B8" s="9" t="s">
        <v>26</v>
      </c>
      <c r="C8" s="9">
        <f>C7</f>
        <v>3500</v>
      </c>
      <c r="D8" s="9">
        <f>D7+E8-F8-G8-H8</f>
        <v>3140.5</v>
      </c>
      <c r="E8" s="9">
        <v>500</v>
      </c>
      <c r="F8" s="9"/>
      <c r="G8" s="9"/>
      <c r="H8" s="9"/>
    </row>
    <row r="9" spans="1:8" ht="12.75">
      <c r="A9" s="8">
        <v>36586</v>
      </c>
      <c r="B9" s="9" t="s">
        <v>27</v>
      </c>
      <c r="C9" s="9">
        <f>C8+500</f>
        <v>4000</v>
      </c>
      <c r="D9" s="9">
        <f>D8+E9-F9-G9-H9-500</f>
        <v>3640.5</v>
      </c>
      <c r="E9" s="9">
        <v>1000</v>
      </c>
      <c r="F9" s="9"/>
      <c r="G9" s="9"/>
      <c r="H9" s="9"/>
    </row>
    <row r="10" spans="1:8" ht="12.75">
      <c r="A10" s="8">
        <v>36618</v>
      </c>
      <c r="B10" s="9" t="s">
        <v>29</v>
      </c>
      <c r="C10" s="9">
        <f aca="true" t="shared" si="0" ref="C10:C33">C9</f>
        <v>4000</v>
      </c>
      <c r="D10" s="9">
        <f aca="true" t="shared" si="1" ref="D10:D33">D9+E10-F10-G10-H10</f>
        <v>-3057</v>
      </c>
      <c r="E10" s="9"/>
      <c r="F10" s="9"/>
      <c r="G10" s="9">
        <f>84+98+156+369+829</f>
        <v>1536</v>
      </c>
      <c r="H10" s="9">
        <f>5735-573.5</f>
        <v>5161.5</v>
      </c>
    </row>
    <row r="11" spans="1:8" ht="12.75">
      <c r="A11" s="8">
        <v>36618</v>
      </c>
      <c r="B11" s="9" t="s">
        <v>30</v>
      </c>
      <c r="C11" s="9">
        <f t="shared" si="0"/>
        <v>4000</v>
      </c>
      <c r="D11" s="9">
        <f t="shared" si="1"/>
        <v>-3294.5</v>
      </c>
      <c r="E11" s="9"/>
      <c r="F11" s="9"/>
      <c r="G11" s="9">
        <v>237.5</v>
      </c>
      <c r="H11" s="9"/>
    </row>
    <row r="12" spans="1:8" ht="12.75">
      <c r="A12" s="8">
        <v>36618</v>
      </c>
      <c r="B12" s="9" t="s">
        <v>31</v>
      </c>
      <c r="C12" s="9">
        <f t="shared" si="0"/>
        <v>4000</v>
      </c>
      <c r="D12" s="9">
        <f t="shared" si="1"/>
        <v>-3443</v>
      </c>
      <c r="E12" s="9"/>
      <c r="F12" s="9"/>
      <c r="G12" s="9">
        <v>148.5</v>
      </c>
      <c r="H12" s="9"/>
    </row>
    <row r="13" spans="1:8" ht="12.75">
      <c r="A13" s="8">
        <v>36618</v>
      </c>
      <c r="B13" s="9" t="s">
        <v>32</v>
      </c>
      <c r="C13" s="9">
        <f t="shared" si="0"/>
        <v>4000</v>
      </c>
      <c r="D13" s="9">
        <f t="shared" si="1"/>
        <v>-3643.5</v>
      </c>
      <c r="E13" s="9"/>
      <c r="F13" s="9"/>
      <c r="G13" s="9">
        <v>200.5</v>
      </c>
      <c r="H13" s="9"/>
    </row>
    <row r="14" spans="1:8" ht="12.75">
      <c r="A14" s="8">
        <v>36618</v>
      </c>
      <c r="B14" s="9" t="s">
        <v>33</v>
      </c>
      <c r="C14" s="9">
        <f t="shared" si="0"/>
        <v>4000</v>
      </c>
      <c r="D14" s="9">
        <f t="shared" si="1"/>
        <v>-3843.5</v>
      </c>
      <c r="E14" s="9"/>
      <c r="F14" s="9"/>
      <c r="G14" s="9">
        <v>200</v>
      </c>
      <c r="H14" s="9"/>
    </row>
    <row r="15" spans="1:8" ht="12.75">
      <c r="A15" s="8">
        <v>36618</v>
      </c>
      <c r="B15" s="9" t="s">
        <v>34</v>
      </c>
      <c r="C15" s="9">
        <f t="shared" si="0"/>
        <v>4000</v>
      </c>
      <c r="D15" s="9">
        <f t="shared" si="1"/>
        <v>-3901.75</v>
      </c>
      <c r="E15" s="9"/>
      <c r="F15" s="9"/>
      <c r="G15" s="9">
        <v>58.25</v>
      </c>
      <c r="H15" s="9"/>
    </row>
    <row r="16" spans="1:8" ht="12.75">
      <c r="A16" s="8">
        <v>36618</v>
      </c>
      <c r="B16" s="9" t="s">
        <v>35</v>
      </c>
      <c r="C16" s="9">
        <f t="shared" si="0"/>
        <v>4000</v>
      </c>
      <c r="D16" s="9">
        <f t="shared" si="1"/>
        <v>-4041.5</v>
      </c>
      <c r="E16" s="9"/>
      <c r="F16" s="9"/>
      <c r="G16" s="9">
        <v>139.75</v>
      </c>
      <c r="H16" s="9"/>
    </row>
    <row r="17" spans="1:8" ht="12.75">
      <c r="A17" s="8">
        <v>36618</v>
      </c>
      <c r="B17" s="9" t="s">
        <v>36</v>
      </c>
      <c r="C17" s="9">
        <f t="shared" si="0"/>
        <v>4000</v>
      </c>
      <c r="D17" s="9">
        <f t="shared" si="1"/>
        <v>-4139.5</v>
      </c>
      <c r="E17" s="9"/>
      <c r="F17" s="9"/>
      <c r="G17" s="9">
        <v>98</v>
      </c>
      <c r="H17" s="9"/>
    </row>
    <row r="18" spans="1:8" ht="12.75">
      <c r="A18" s="8">
        <v>36618</v>
      </c>
      <c r="B18" s="9" t="s">
        <v>37</v>
      </c>
      <c r="C18" s="9">
        <f t="shared" si="0"/>
        <v>4000</v>
      </c>
      <c r="D18" s="9">
        <f t="shared" si="1"/>
        <v>-4173.25</v>
      </c>
      <c r="E18" s="9"/>
      <c r="F18" s="9"/>
      <c r="G18" s="9">
        <v>33.75</v>
      </c>
      <c r="H18" s="9"/>
    </row>
    <row r="19" spans="1:8" ht="12.75">
      <c r="A19" s="8">
        <v>36618</v>
      </c>
      <c r="B19" s="9" t="s">
        <v>38</v>
      </c>
      <c r="C19" s="9">
        <f t="shared" si="0"/>
        <v>4000</v>
      </c>
      <c r="D19" s="9">
        <f t="shared" si="1"/>
        <v>-4321.25</v>
      </c>
      <c r="E19" s="9"/>
      <c r="F19" s="9"/>
      <c r="G19" s="9">
        <f>45+25+28+50</f>
        <v>148</v>
      </c>
      <c r="H19" s="9"/>
    </row>
    <row r="20" spans="1:8" ht="12.75">
      <c r="A20" s="8">
        <v>36618</v>
      </c>
      <c r="B20" s="9" t="s">
        <v>49</v>
      </c>
      <c r="C20" s="9">
        <f>C19+500</f>
        <v>4500</v>
      </c>
      <c r="D20" s="9">
        <f>D19+E20-F20-G20-H20-500</f>
        <v>-3321.25</v>
      </c>
      <c r="E20" s="9">
        <v>1500</v>
      </c>
      <c r="F20" s="9"/>
      <c r="G20" s="9"/>
      <c r="H20" s="9"/>
    </row>
    <row r="21" spans="1:8" ht="12.75">
      <c r="A21" s="8">
        <v>36627</v>
      </c>
      <c r="B21" s="9" t="s">
        <v>39</v>
      </c>
      <c r="C21" s="9">
        <f t="shared" si="0"/>
        <v>4500</v>
      </c>
      <c r="D21" s="9">
        <f t="shared" si="1"/>
        <v>-4971.25</v>
      </c>
      <c r="E21" s="9"/>
      <c r="F21" s="9">
        <v>1650</v>
      </c>
      <c r="G21" s="9"/>
      <c r="H21" s="9"/>
    </row>
    <row r="22" spans="1:8" ht="12.75">
      <c r="A22" s="8">
        <v>36627</v>
      </c>
      <c r="B22" s="9" t="s">
        <v>40</v>
      </c>
      <c r="C22" s="9">
        <f t="shared" si="0"/>
        <v>4500</v>
      </c>
      <c r="D22" s="9">
        <f t="shared" si="1"/>
        <v>-5451.25</v>
      </c>
      <c r="E22" s="9"/>
      <c r="F22" s="9">
        <v>480</v>
      </c>
      <c r="G22" s="9"/>
      <c r="H22" s="9"/>
    </row>
    <row r="23" spans="1:8" ht="12.75">
      <c r="A23" s="8">
        <v>36627</v>
      </c>
      <c r="B23" s="9" t="s">
        <v>41</v>
      </c>
      <c r="C23" s="9">
        <f t="shared" si="0"/>
        <v>4500</v>
      </c>
      <c r="D23" s="9">
        <f t="shared" si="1"/>
        <v>-6041.25</v>
      </c>
      <c r="E23" s="9"/>
      <c r="F23" s="9"/>
      <c r="G23" s="9">
        <v>590</v>
      </c>
      <c r="H23" s="9"/>
    </row>
    <row r="24" spans="1:8" ht="12.75">
      <c r="A24" s="8">
        <v>36627</v>
      </c>
      <c r="B24" s="9" t="s">
        <v>42</v>
      </c>
      <c r="C24" s="9">
        <f t="shared" si="0"/>
        <v>4500</v>
      </c>
      <c r="D24" s="9">
        <f t="shared" si="1"/>
        <v>-6091.25</v>
      </c>
      <c r="E24" s="9"/>
      <c r="F24" s="9"/>
      <c r="G24" s="9">
        <f>20+30</f>
        <v>50</v>
      </c>
      <c r="H24" s="9"/>
    </row>
    <row r="25" spans="1:8" ht="12.75">
      <c r="A25" s="8">
        <v>36627</v>
      </c>
      <c r="B25" s="9" t="s">
        <v>43</v>
      </c>
      <c r="C25" s="9">
        <f t="shared" si="0"/>
        <v>4500</v>
      </c>
      <c r="D25" s="9">
        <f t="shared" si="1"/>
        <v>-6120.25</v>
      </c>
      <c r="E25" s="9"/>
      <c r="F25" s="9"/>
      <c r="G25" s="9">
        <v>29</v>
      </c>
      <c r="H25" s="9"/>
    </row>
    <row r="26" spans="1:8" ht="12.75">
      <c r="A26" s="8">
        <v>36627</v>
      </c>
      <c r="B26" s="9" t="s">
        <v>44</v>
      </c>
      <c r="C26" s="9">
        <f t="shared" si="0"/>
        <v>4500</v>
      </c>
      <c r="D26" s="9">
        <f t="shared" si="1"/>
        <v>-6219.5</v>
      </c>
      <c r="E26" s="9"/>
      <c r="F26" s="9"/>
      <c r="G26" s="9">
        <v>99.25</v>
      </c>
      <c r="H26" s="9"/>
    </row>
    <row r="27" spans="1:8" ht="12.75">
      <c r="A27" s="8">
        <v>36627</v>
      </c>
      <c r="B27" s="9" t="s">
        <v>45</v>
      </c>
      <c r="C27" s="9">
        <f t="shared" si="0"/>
        <v>4500</v>
      </c>
      <c r="D27" s="9">
        <f t="shared" si="1"/>
        <v>-6309.5</v>
      </c>
      <c r="E27" s="9"/>
      <c r="F27" s="9"/>
      <c r="G27" s="9">
        <v>90</v>
      </c>
      <c r="H27" s="9"/>
    </row>
    <row r="28" spans="1:8" ht="12.75">
      <c r="A28" s="8">
        <v>36627</v>
      </c>
      <c r="B28" s="9" t="s">
        <v>45</v>
      </c>
      <c r="C28" s="9">
        <f t="shared" si="0"/>
        <v>4500</v>
      </c>
      <c r="D28" s="9">
        <f t="shared" si="1"/>
        <v>-6359.5</v>
      </c>
      <c r="E28" s="9"/>
      <c r="F28" s="9"/>
      <c r="G28" s="9">
        <v>50</v>
      </c>
      <c r="H28" s="9"/>
    </row>
    <row r="29" spans="1:8" ht="12.75">
      <c r="A29" s="8">
        <v>36627</v>
      </c>
      <c r="B29" s="9" t="s">
        <v>50</v>
      </c>
      <c r="C29" s="9">
        <f>C28+2000</f>
        <v>6500</v>
      </c>
      <c r="D29" s="9">
        <f>D28+E29-F29-G29-H29-2000</f>
        <v>-2359.5</v>
      </c>
      <c r="E29" s="9">
        <v>6000</v>
      </c>
      <c r="F29" s="9"/>
      <c r="G29" s="9"/>
      <c r="H29" s="9"/>
    </row>
    <row r="30" spans="1:8" ht="12.75">
      <c r="A30" s="8">
        <v>36627</v>
      </c>
      <c r="B30" s="9" t="s">
        <v>8</v>
      </c>
      <c r="C30" s="9">
        <f>C29-2500</f>
        <v>4000</v>
      </c>
      <c r="D30" s="9">
        <f>D29+E30-F30-G30-H30+2500</f>
        <v>140.5</v>
      </c>
      <c r="E30" s="9"/>
      <c r="F30" s="9"/>
      <c r="G30" s="9"/>
      <c r="H30" s="9"/>
    </row>
    <row r="31" spans="1:8" ht="12.75">
      <c r="A31" s="8">
        <v>36627</v>
      </c>
      <c r="B31" s="9" t="s">
        <v>8</v>
      </c>
      <c r="C31" s="9">
        <f>C30-4000</f>
        <v>0</v>
      </c>
      <c r="D31" s="9">
        <f>D30+E31-F31-G31-H31+4000</f>
        <v>4140.5</v>
      </c>
      <c r="E31" s="9"/>
      <c r="F31" s="9"/>
      <c r="G31" s="9"/>
      <c r="H31" s="9"/>
    </row>
    <row r="32" spans="1:8" ht="12.75">
      <c r="A32" s="8">
        <v>36627</v>
      </c>
      <c r="B32" s="9" t="s">
        <v>51</v>
      </c>
      <c r="C32" s="9">
        <f t="shared" si="0"/>
        <v>0</v>
      </c>
      <c r="D32" s="9">
        <f t="shared" si="1"/>
        <v>5140.5</v>
      </c>
      <c r="E32" s="9">
        <v>1000</v>
      </c>
      <c r="F32" s="9"/>
      <c r="G32" s="9"/>
      <c r="H32" s="9"/>
    </row>
    <row r="33" spans="1:8" ht="12.75">
      <c r="A33" s="8">
        <v>36627</v>
      </c>
      <c r="B33" s="10" t="s">
        <v>52</v>
      </c>
      <c r="C33" s="9">
        <f t="shared" si="0"/>
        <v>0</v>
      </c>
      <c r="D33" s="9">
        <f t="shared" si="1"/>
        <v>1211.5</v>
      </c>
      <c r="E33" s="10"/>
      <c r="F33" s="10"/>
      <c r="G33" s="10">
        <f>534+72</f>
        <v>606</v>
      </c>
      <c r="H33" s="10">
        <f>3245+78</f>
        <v>3323</v>
      </c>
    </row>
    <row r="34" spans="1:8" ht="12.75">
      <c r="A34" s="11"/>
      <c r="B34" s="5" t="s">
        <v>8</v>
      </c>
      <c r="C34" s="5">
        <f>C33</f>
        <v>0</v>
      </c>
      <c r="D34" s="5">
        <f>D33</f>
        <v>1211.5</v>
      </c>
      <c r="E34" s="5">
        <f>SUM(E2:E33)</f>
        <v>13000</v>
      </c>
      <c r="F34" s="5">
        <f>SUM(F2:F33)</f>
        <v>2931</v>
      </c>
      <c r="G34" s="5">
        <f>SUM(G2:G33)</f>
        <v>4314.5</v>
      </c>
      <c r="H34" s="5">
        <f>SUM(H2:H33)</f>
        <v>8484.5</v>
      </c>
    </row>
    <row r="35" spans="1:8" ht="12.75">
      <c r="A35" s="12"/>
      <c r="B35" s="13" t="s">
        <v>10</v>
      </c>
      <c r="C35" s="14"/>
      <c r="D35" s="14"/>
      <c r="E35" s="15"/>
      <c r="F35" s="16">
        <f>SUM(F34:H34)</f>
        <v>15730</v>
      </c>
      <c r="G35" s="14"/>
      <c r="H35" s="14"/>
    </row>
    <row r="36" spans="1:8" ht="12.75">
      <c r="A36" s="12"/>
      <c r="B36" s="17" t="s">
        <v>46</v>
      </c>
      <c r="C36" s="18"/>
      <c r="D36" s="19"/>
      <c r="E36" s="5">
        <v>3941.5</v>
      </c>
      <c r="F36" s="20"/>
      <c r="G36" s="14"/>
      <c r="H36" s="14"/>
    </row>
    <row r="37" spans="1:8" ht="13.5">
      <c r="A37" s="12"/>
      <c r="B37" s="17" t="s">
        <v>47</v>
      </c>
      <c r="C37" s="18"/>
      <c r="D37" s="19"/>
      <c r="E37" s="21">
        <f>SUM(E34:E36)</f>
        <v>16941.5</v>
      </c>
      <c r="F37" s="22"/>
      <c r="G37" s="14"/>
      <c r="H37" s="14"/>
    </row>
    <row r="38" spans="1:8" ht="12.75">
      <c r="A38" s="12"/>
      <c r="B38" s="17" t="s">
        <v>11</v>
      </c>
      <c r="C38" s="18"/>
      <c r="D38" s="23"/>
      <c r="E38" s="19"/>
      <c r="F38" s="5">
        <f>C34+D34</f>
        <v>1211.5</v>
      </c>
      <c r="G38" s="14"/>
      <c r="H38" s="14"/>
    </row>
    <row r="39" spans="1:8" ht="13.5">
      <c r="A39" s="12"/>
      <c r="B39" s="17" t="s">
        <v>12</v>
      </c>
      <c r="C39" s="18"/>
      <c r="D39" s="18"/>
      <c r="E39" s="24"/>
      <c r="F39" s="21">
        <f>SUM(F35:F38)</f>
        <v>16941.5</v>
      </c>
      <c r="G39" s="14"/>
      <c r="H39" s="14"/>
    </row>
    <row r="40" ht="22.5">
      <c r="B40" s="2" t="s">
        <v>28</v>
      </c>
    </row>
    <row r="42" spans="1:8" ht="12.75">
      <c r="A42" s="4" t="s">
        <v>0</v>
      </c>
      <c r="B42" s="5" t="s">
        <v>1</v>
      </c>
      <c r="C42" s="5" t="s">
        <v>2</v>
      </c>
      <c r="D42" s="5" t="s">
        <v>3</v>
      </c>
      <c r="E42" s="5" t="s">
        <v>6</v>
      </c>
      <c r="F42" s="5" t="s">
        <v>4</v>
      </c>
      <c r="G42" s="5" t="s">
        <v>7</v>
      </c>
      <c r="H42" s="5" t="s">
        <v>5</v>
      </c>
    </row>
    <row r="43" spans="1:8" ht="12.75">
      <c r="A43" s="6"/>
      <c r="B43" s="25" t="s">
        <v>13</v>
      </c>
      <c r="C43" s="25">
        <f aca="true" t="shared" si="2" ref="C43:H43">C34</f>
        <v>0</v>
      </c>
      <c r="D43" s="25">
        <f t="shared" si="2"/>
        <v>1211.5</v>
      </c>
      <c r="E43" s="25">
        <f t="shared" si="2"/>
        <v>13000</v>
      </c>
      <c r="F43" s="25">
        <f t="shared" si="2"/>
        <v>2931</v>
      </c>
      <c r="G43" s="25">
        <f t="shared" si="2"/>
        <v>4314.5</v>
      </c>
      <c r="H43" s="25">
        <f t="shared" si="2"/>
        <v>8484.5</v>
      </c>
    </row>
    <row r="44" spans="1:8" ht="12.75">
      <c r="A44" s="8">
        <v>36632</v>
      </c>
      <c r="B44" s="9" t="s">
        <v>53</v>
      </c>
      <c r="C44" s="9">
        <f>C43</f>
        <v>0</v>
      </c>
      <c r="D44" s="9">
        <f>D43+E44-F44-G44-H44</f>
        <v>569.5</v>
      </c>
      <c r="E44" s="9"/>
      <c r="F44" s="9"/>
      <c r="G44" s="9">
        <v>642</v>
      </c>
      <c r="H44" s="9"/>
    </row>
    <row r="45" spans="1:8" ht="12.75">
      <c r="A45" s="8">
        <v>36632</v>
      </c>
      <c r="B45" s="9" t="s">
        <v>54</v>
      </c>
      <c r="C45" s="9">
        <f aca="true" t="shared" si="3" ref="C45:C71">C44</f>
        <v>0</v>
      </c>
      <c r="D45" s="9">
        <f aca="true" t="shared" si="4" ref="D45:D71">D44+E45-F45-G45-H45</f>
        <v>319.5</v>
      </c>
      <c r="E45" s="9"/>
      <c r="F45" s="9">
        <v>250</v>
      </c>
      <c r="G45" s="9"/>
      <c r="H45" s="9"/>
    </row>
    <row r="46" spans="1:8" ht="12.75">
      <c r="A46" s="8">
        <v>36645</v>
      </c>
      <c r="B46" s="9" t="s">
        <v>55</v>
      </c>
      <c r="C46" s="9">
        <f t="shared" si="3"/>
        <v>0</v>
      </c>
      <c r="D46" s="9">
        <f t="shared" si="4"/>
        <v>-40.5</v>
      </c>
      <c r="E46" s="9"/>
      <c r="F46" s="9"/>
      <c r="G46" s="9"/>
      <c r="H46" s="9">
        <v>360</v>
      </c>
    </row>
    <row r="47" spans="1:8" ht="12.75">
      <c r="A47" s="8">
        <v>36645</v>
      </c>
      <c r="B47" s="9" t="s">
        <v>56</v>
      </c>
      <c r="C47" s="9">
        <f t="shared" si="3"/>
        <v>0</v>
      </c>
      <c r="D47" s="9">
        <f t="shared" si="4"/>
        <v>-290.5</v>
      </c>
      <c r="E47" s="9"/>
      <c r="F47" s="9">
        <v>250</v>
      </c>
      <c r="G47" s="9"/>
      <c r="H47" s="9"/>
    </row>
    <row r="48" spans="1:8" ht="12.75">
      <c r="A48" s="8">
        <v>36645</v>
      </c>
      <c r="B48" s="9" t="s">
        <v>57</v>
      </c>
      <c r="C48" s="9">
        <f t="shared" si="3"/>
        <v>0</v>
      </c>
      <c r="D48" s="9">
        <f t="shared" si="4"/>
        <v>-443.5</v>
      </c>
      <c r="E48" s="9"/>
      <c r="F48" s="9"/>
      <c r="G48" s="9"/>
      <c r="H48" s="9">
        <v>153</v>
      </c>
    </row>
    <row r="49" spans="1:8" ht="12.75">
      <c r="A49" s="8">
        <v>36645</v>
      </c>
      <c r="B49" s="9" t="s">
        <v>58</v>
      </c>
      <c r="C49" s="9">
        <f t="shared" si="3"/>
        <v>0</v>
      </c>
      <c r="D49" s="9">
        <f t="shared" si="4"/>
        <v>-643.5</v>
      </c>
      <c r="E49" s="9"/>
      <c r="F49" s="9"/>
      <c r="G49" s="9">
        <v>200</v>
      </c>
      <c r="H49" s="9"/>
    </row>
    <row r="50" spans="1:8" ht="12.75">
      <c r="A50" s="8">
        <v>36647</v>
      </c>
      <c r="B50" s="9" t="s">
        <v>59</v>
      </c>
      <c r="C50" s="9">
        <f>C49+500</f>
        <v>500</v>
      </c>
      <c r="D50" s="9">
        <f>D49+E50-F50-G50-H50-500</f>
        <v>-143.5</v>
      </c>
      <c r="E50" s="9">
        <v>1000</v>
      </c>
      <c r="F50" s="9"/>
      <c r="G50" s="9"/>
      <c r="H50" s="9"/>
    </row>
    <row r="51" spans="1:8" ht="12.75">
      <c r="A51" s="8">
        <v>36664</v>
      </c>
      <c r="B51" s="9" t="s">
        <v>60</v>
      </c>
      <c r="C51" s="9">
        <f t="shared" si="3"/>
        <v>500</v>
      </c>
      <c r="D51" s="9">
        <f t="shared" si="4"/>
        <v>-493.5</v>
      </c>
      <c r="E51" s="9"/>
      <c r="F51" s="9"/>
      <c r="G51" s="9">
        <v>350</v>
      </c>
      <c r="H51" s="9"/>
    </row>
    <row r="52" spans="1:8" ht="12.75">
      <c r="A52" s="8">
        <v>36664</v>
      </c>
      <c r="B52" s="9" t="s">
        <v>61</v>
      </c>
      <c r="C52" s="9">
        <f t="shared" si="3"/>
        <v>500</v>
      </c>
      <c r="D52" s="9">
        <f t="shared" si="4"/>
        <v>-530.5</v>
      </c>
      <c r="E52" s="9"/>
      <c r="F52" s="9"/>
      <c r="G52" s="9">
        <v>37</v>
      </c>
      <c r="H52" s="9"/>
    </row>
    <row r="53" spans="1:8" ht="12.75">
      <c r="A53" s="8">
        <v>36664</v>
      </c>
      <c r="B53" s="9" t="s">
        <v>62</v>
      </c>
      <c r="C53" s="9">
        <f t="shared" si="3"/>
        <v>500</v>
      </c>
      <c r="D53" s="9">
        <f t="shared" si="4"/>
        <v>-1142.5</v>
      </c>
      <c r="E53" s="9"/>
      <c r="F53" s="9"/>
      <c r="G53" s="9">
        <v>612</v>
      </c>
      <c r="H53" s="9"/>
    </row>
    <row r="54" spans="1:8" ht="12.75">
      <c r="A54" s="8">
        <v>36664</v>
      </c>
      <c r="B54" s="9" t="s">
        <v>63</v>
      </c>
      <c r="C54" s="9">
        <f t="shared" si="3"/>
        <v>500</v>
      </c>
      <c r="D54" s="9">
        <f t="shared" si="4"/>
        <v>-1197.5</v>
      </c>
      <c r="E54" s="9"/>
      <c r="F54" s="9"/>
      <c r="G54" s="9">
        <v>55</v>
      </c>
      <c r="H54" s="9"/>
    </row>
    <row r="55" spans="1:8" ht="12.75">
      <c r="A55" s="8">
        <v>36664</v>
      </c>
      <c r="B55" s="9" t="s">
        <v>64</v>
      </c>
      <c r="C55" s="9">
        <f t="shared" si="3"/>
        <v>500</v>
      </c>
      <c r="D55" s="9">
        <f t="shared" si="4"/>
        <v>-1330.5</v>
      </c>
      <c r="E55" s="9"/>
      <c r="F55" s="9"/>
      <c r="G55" s="9">
        <v>133</v>
      </c>
      <c r="H55" s="9"/>
    </row>
    <row r="56" spans="1:8" ht="12.75">
      <c r="A56" s="8">
        <v>36682</v>
      </c>
      <c r="B56" s="9" t="s">
        <v>65</v>
      </c>
      <c r="C56" s="9">
        <f>C55+500</f>
        <v>1000</v>
      </c>
      <c r="D56" s="9">
        <f>D55+E56-F56-G56-H56-500</f>
        <v>-830.5</v>
      </c>
      <c r="E56" s="9">
        <v>1000</v>
      </c>
      <c r="F56" s="9"/>
      <c r="G56" s="9"/>
      <c r="H56" s="9"/>
    </row>
    <row r="57" spans="1:8" ht="12.75">
      <c r="A57" s="8">
        <v>36682</v>
      </c>
      <c r="B57" s="9" t="s">
        <v>66</v>
      </c>
      <c r="C57" s="9">
        <f>C56-1000</f>
        <v>0</v>
      </c>
      <c r="D57" s="9">
        <f>D56+E57-F57-G57-H57+1000</f>
        <v>169.5</v>
      </c>
      <c r="E57" s="9"/>
      <c r="F57" s="9"/>
      <c r="G57" s="9"/>
      <c r="H57" s="9"/>
    </row>
    <row r="58" spans="1:8" ht="12.75">
      <c r="A58" s="8">
        <v>36682</v>
      </c>
      <c r="B58" s="9" t="s">
        <v>67</v>
      </c>
      <c r="C58" s="9">
        <f t="shared" si="3"/>
        <v>0</v>
      </c>
      <c r="D58" s="9">
        <f t="shared" si="4"/>
        <v>99.5</v>
      </c>
      <c r="E58" s="9"/>
      <c r="F58" s="9"/>
      <c r="G58" s="9">
        <v>70</v>
      </c>
      <c r="H58" s="9"/>
    </row>
    <row r="59" spans="1:8" ht="12.75">
      <c r="A59" s="8">
        <v>36682</v>
      </c>
      <c r="B59" s="9" t="s">
        <v>68</v>
      </c>
      <c r="C59" s="9">
        <f t="shared" si="3"/>
        <v>0</v>
      </c>
      <c r="D59" s="9">
        <f t="shared" si="4"/>
        <v>49.5</v>
      </c>
      <c r="E59" s="9"/>
      <c r="F59" s="9"/>
      <c r="G59" s="9">
        <v>50</v>
      </c>
      <c r="H59" s="9"/>
    </row>
    <row r="60" spans="1:8" ht="12.75">
      <c r="A60" s="8">
        <v>36682</v>
      </c>
      <c r="B60" s="9" t="s">
        <v>69</v>
      </c>
      <c r="C60" s="9">
        <f t="shared" si="3"/>
        <v>0</v>
      </c>
      <c r="D60" s="9">
        <f t="shared" si="4"/>
        <v>-628.5</v>
      </c>
      <c r="E60" s="9"/>
      <c r="F60" s="9"/>
      <c r="G60" s="9"/>
      <c r="H60" s="9">
        <v>678</v>
      </c>
    </row>
    <row r="61" spans="1:8" ht="12.75">
      <c r="A61" s="8">
        <v>36682</v>
      </c>
      <c r="B61" s="9" t="s">
        <v>70</v>
      </c>
      <c r="C61" s="9">
        <f t="shared" si="3"/>
        <v>0</v>
      </c>
      <c r="D61" s="9">
        <f t="shared" si="4"/>
        <v>-828.5</v>
      </c>
      <c r="E61" s="9"/>
      <c r="F61" s="9"/>
      <c r="G61" s="9">
        <v>200</v>
      </c>
      <c r="H61" s="9"/>
    </row>
    <row r="62" spans="1:8" ht="12.75">
      <c r="A62" s="8">
        <v>36682</v>
      </c>
      <c r="B62" s="9" t="s">
        <v>76</v>
      </c>
      <c r="C62" s="9">
        <f t="shared" si="3"/>
        <v>0</v>
      </c>
      <c r="D62" s="9">
        <f t="shared" si="4"/>
        <v>-1279</v>
      </c>
      <c r="E62" s="9"/>
      <c r="F62" s="9"/>
      <c r="G62" s="9">
        <f>400.5+50</f>
        <v>450.5</v>
      </c>
      <c r="H62" s="9"/>
    </row>
    <row r="63" spans="1:8" ht="12.75">
      <c r="A63" s="8">
        <v>36682</v>
      </c>
      <c r="B63" s="9" t="s">
        <v>71</v>
      </c>
      <c r="C63" s="9">
        <f>C62+1000</f>
        <v>1000</v>
      </c>
      <c r="D63" s="9">
        <f>D62+E63-F63-G63-H63-1000</f>
        <v>721</v>
      </c>
      <c r="E63" s="9">
        <v>3000</v>
      </c>
      <c r="F63" s="9"/>
      <c r="G63" s="9"/>
      <c r="H63" s="9"/>
    </row>
    <row r="64" spans="1:8" ht="12.75">
      <c r="A64" s="8">
        <v>36682</v>
      </c>
      <c r="B64" s="9" t="s">
        <v>72</v>
      </c>
      <c r="C64" s="9">
        <f t="shared" si="3"/>
        <v>1000</v>
      </c>
      <c r="D64" s="9">
        <f t="shared" si="4"/>
        <v>709</v>
      </c>
      <c r="E64" s="9"/>
      <c r="F64" s="9"/>
      <c r="G64" s="9"/>
      <c r="H64" s="9">
        <v>12</v>
      </c>
    </row>
    <row r="65" spans="1:8" ht="12.75">
      <c r="A65" s="8">
        <v>36692</v>
      </c>
      <c r="B65" s="9" t="s">
        <v>73</v>
      </c>
      <c r="C65" s="9">
        <f t="shared" si="3"/>
        <v>1000</v>
      </c>
      <c r="D65" s="9">
        <f t="shared" si="4"/>
        <v>536</v>
      </c>
      <c r="E65" s="9"/>
      <c r="F65" s="9"/>
      <c r="G65" s="9">
        <v>173</v>
      </c>
      <c r="H65" s="9"/>
    </row>
    <row r="66" spans="1:8" ht="12.75">
      <c r="A66" s="8">
        <v>36694</v>
      </c>
      <c r="B66" s="9" t="s">
        <v>74</v>
      </c>
      <c r="C66" s="9">
        <f t="shared" si="3"/>
        <v>1000</v>
      </c>
      <c r="D66" s="9">
        <f t="shared" si="4"/>
        <v>236</v>
      </c>
      <c r="E66" s="9"/>
      <c r="F66" s="9"/>
      <c r="G66" s="9">
        <v>300</v>
      </c>
      <c r="H66" s="9"/>
    </row>
    <row r="67" spans="1:8" ht="12.75">
      <c r="A67" s="8">
        <v>36694</v>
      </c>
      <c r="B67" s="9" t="s">
        <v>75</v>
      </c>
      <c r="C67" s="9">
        <f t="shared" si="3"/>
        <v>1000</v>
      </c>
      <c r="D67" s="9">
        <f t="shared" si="4"/>
        <v>236</v>
      </c>
      <c r="E67" s="9"/>
      <c r="F67" s="9"/>
      <c r="G67" s="9"/>
      <c r="H67" s="9"/>
    </row>
    <row r="68" spans="1:8" ht="12.75">
      <c r="A68" s="8">
        <v>36724</v>
      </c>
      <c r="B68" s="9" t="s">
        <v>77</v>
      </c>
      <c r="C68" s="9">
        <f t="shared" si="3"/>
        <v>1000</v>
      </c>
      <c r="D68" s="9">
        <f t="shared" si="4"/>
        <v>26</v>
      </c>
      <c r="E68" s="9"/>
      <c r="F68" s="9"/>
      <c r="G68" s="9">
        <v>210</v>
      </c>
      <c r="H68" s="9"/>
    </row>
    <row r="69" spans="1:8" ht="12.75">
      <c r="A69" s="8">
        <v>36724</v>
      </c>
      <c r="B69" s="9" t="s">
        <v>78</v>
      </c>
      <c r="C69" s="9">
        <f t="shared" si="3"/>
        <v>1000</v>
      </c>
      <c r="D69" s="9">
        <f t="shared" si="4"/>
        <v>-258</v>
      </c>
      <c r="E69" s="9"/>
      <c r="F69" s="9"/>
      <c r="G69" s="9">
        <v>284</v>
      </c>
      <c r="H69" s="9"/>
    </row>
    <row r="70" spans="1:8" ht="12.75">
      <c r="A70" s="8">
        <v>36724</v>
      </c>
      <c r="B70" s="9" t="s">
        <v>79</v>
      </c>
      <c r="C70" s="9">
        <f t="shared" si="3"/>
        <v>1000</v>
      </c>
      <c r="D70" s="9">
        <f t="shared" si="4"/>
        <v>-386</v>
      </c>
      <c r="E70" s="9"/>
      <c r="F70" s="9"/>
      <c r="G70" s="9">
        <f>59+69</f>
        <v>128</v>
      </c>
      <c r="H70" s="9"/>
    </row>
    <row r="71" spans="1:8" ht="12.75">
      <c r="A71" s="8">
        <v>36717</v>
      </c>
      <c r="B71" s="9" t="s">
        <v>80</v>
      </c>
      <c r="C71" s="9">
        <f t="shared" si="3"/>
        <v>1000</v>
      </c>
      <c r="D71" s="9">
        <f t="shared" si="4"/>
        <v>-3310</v>
      </c>
      <c r="E71" s="9"/>
      <c r="F71" s="9">
        <v>2924</v>
      </c>
      <c r="G71" s="9"/>
      <c r="H71" s="9"/>
    </row>
    <row r="72" spans="1:8" ht="12.75">
      <c r="A72" s="8">
        <v>36717</v>
      </c>
      <c r="B72" s="9" t="s">
        <v>81</v>
      </c>
      <c r="C72" s="9">
        <f>C71+500</f>
        <v>1500</v>
      </c>
      <c r="D72" s="9">
        <f>D71+E72-F72-G72-H72-500</f>
        <v>-2310</v>
      </c>
      <c r="E72" s="9">
        <v>1500</v>
      </c>
      <c r="F72" s="9"/>
      <c r="G72" s="9"/>
      <c r="H72" s="9"/>
    </row>
    <row r="73" spans="1:8" ht="12.75">
      <c r="A73" s="11"/>
      <c r="B73" s="5" t="s">
        <v>14</v>
      </c>
      <c r="C73" s="5">
        <f>C72</f>
        <v>1500</v>
      </c>
      <c r="D73" s="5">
        <f>D72</f>
        <v>-2310</v>
      </c>
      <c r="E73" s="5">
        <f>SUM(E42:E72)</f>
        <v>19500</v>
      </c>
      <c r="F73" s="5">
        <f>SUM(F42:F72)</f>
        <v>6355</v>
      </c>
      <c r="G73" s="5">
        <f>SUM(G42:G72)</f>
        <v>8209</v>
      </c>
      <c r="H73" s="5">
        <f>SUM(H42:H72)</f>
        <v>9687.5</v>
      </c>
    </row>
    <row r="74" spans="1:8" ht="12.75">
      <c r="A74" s="26"/>
      <c r="B74" s="27" t="s">
        <v>10</v>
      </c>
      <c r="C74" s="14"/>
      <c r="D74" s="14"/>
      <c r="E74" s="15"/>
      <c r="F74" s="5">
        <f>SUM(F73:H73)</f>
        <v>24251.5</v>
      </c>
      <c r="G74" s="14"/>
      <c r="H74" s="14"/>
    </row>
    <row r="75" spans="1:8" ht="12.75">
      <c r="A75" s="12"/>
      <c r="B75" s="17" t="s">
        <v>46</v>
      </c>
      <c r="C75" s="18"/>
      <c r="D75" s="19"/>
      <c r="E75" s="5">
        <f>C4+D4</f>
        <v>3941.5</v>
      </c>
      <c r="F75" s="20"/>
      <c r="G75" s="14"/>
      <c r="H75" s="14"/>
    </row>
    <row r="76" spans="1:8" ht="13.5">
      <c r="A76" s="12"/>
      <c r="B76" s="17" t="s">
        <v>47</v>
      </c>
      <c r="C76" s="18"/>
      <c r="D76" s="19"/>
      <c r="E76" s="21">
        <f>SUM(E73:E75)</f>
        <v>23441.5</v>
      </c>
      <c r="F76" s="22"/>
      <c r="G76" s="14"/>
      <c r="H76" s="14"/>
    </row>
    <row r="77" spans="1:8" ht="12.75">
      <c r="A77" s="12"/>
      <c r="B77" s="17" t="s">
        <v>11</v>
      </c>
      <c r="C77" s="18"/>
      <c r="D77" s="23"/>
      <c r="E77" s="19"/>
      <c r="F77" s="5">
        <f>C73+D73</f>
        <v>-810</v>
      </c>
      <c r="G77" s="14"/>
      <c r="H77" s="14"/>
    </row>
    <row r="78" spans="1:8" ht="13.5">
      <c r="A78" s="12"/>
      <c r="B78" s="17" t="s">
        <v>12</v>
      </c>
      <c r="C78" s="18"/>
      <c r="D78" s="18"/>
      <c r="E78" s="24"/>
      <c r="F78" s="21">
        <f>SUM(F74:F77)</f>
        <v>23441.5</v>
      </c>
      <c r="G78" s="14"/>
      <c r="H78" s="14"/>
    </row>
    <row r="79" ht="22.5">
      <c r="B79" s="2" t="s">
        <v>28</v>
      </c>
    </row>
    <row r="81" spans="1:8" ht="12.75">
      <c r="A81" s="4" t="s">
        <v>0</v>
      </c>
      <c r="B81" s="5" t="s">
        <v>1</v>
      </c>
      <c r="C81" s="5" t="s">
        <v>2</v>
      </c>
      <c r="D81" s="5" t="s">
        <v>3</v>
      </c>
      <c r="E81" s="5" t="s">
        <v>6</v>
      </c>
      <c r="F81" s="5" t="s">
        <v>4</v>
      </c>
      <c r="G81" s="5" t="s">
        <v>7</v>
      </c>
      <c r="H81" s="5" t="s">
        <v>5</v>
      </c>
    </row>
    <row r="82" spans="1:8" ht="12.75">
      <c r="A82" s="6"/>
      <c r="B82" s="25" t="s">
        <v>13</v>
      </c>
      <c r="C82" s="25">
        <f aca="true" t="shared" si="5" ref="C82:H82">C73</f>
        <v>1500</v>
      </c>
      <c r="D82" s="25">
        <f t="shared" si="5"/>
        <v>-2310</v>
      </c>
      <c r="E82" s="25">
        <f t="shared" si="5"/>
        <v>19500</v>
      </c>
      <c r="F82" s="25">
        <f t="shared" si="5"/>
        <v>6355</v>
      </c>
      <c r="G82" s="25">
        <f t="shared" si="5"/>
        <v>8209</v>
      </c>
      <c r="H82" s="25">
        <f t="shared" si="5"/>
        <v>9687.5</v>
      </c>
    </row>
    <row r="83" spans="1:8" ht="12.75">
      <c r="A83" s="8">
        <v>36722</v>
      </c>
      <c r="B83" s="9" t="s">
        <v>82</v>
      </c>
      <c r="C83" s="9">
        <f>C82</f>
        <v>1500</v>
      </c>
      <c r="D83" s="9">
        <f>D82+E83-F83-G83-H83</f>
        <v>-2513</v>
      </c>
      <c r="E83" s="9"/>
      <c r="F83" s="9"/>
      <c r="G83" s="9">
        <v>203</v>
      </c>
      <c r="H83" s="9"/>
    </row>
    <row r="84" spans="1:8" ht="12.75">
      <c r="A84" s="8">
        <v>36729</v>
      </c>
      <c r="B84" s="9" t="s">
        <v>83</v>
      </c>
      <c r="C84" s="9">
        <f aca="true" t="shared" si="6" ref="C84:C104">C83</f>
        <v>1500</v>
      </c>
      <c r="D84" s="9">
        <f aca="true" t="shared" si="7" ref="D84:D104">D83+E84-F84-G84-H84</f>
        <v>-3076</v>
      </c>
      <c r="E84" s="9"/>
      <c r="F84" s="9"/>
      <c r="G84" s="9"/>
      <c r="H84" s="9">
        <v>563</v>
      </c>
    </row>
    <row r="85" spans="1:8" ht="12.75">
      <c r="A85" s="8">
        <v>36732</v>
      </c>
      <c r="B85" s="9" t="s">
        <v>84</v>
      </c>
      <c r="C85" s="9">
        <f t="shared" si="6"/>
        <v>1500</v>
      </c>
      <c r="D85" s="9">
        <f t="shared" si="7"/>
        <v>-5086</v>
      </c>
      <c r="E85" s="9"/>
      <c r="F85" s="9"/>
      <c r="G85" s="9">
        <v>2010</v>
      </c>
      <c r="H85" s="9"/>
    </row>
    <row r="86" spans="1:8" ht="12.75">
      <c r="A86" s="8">
        <v>36739</v>
      </c>
      <c r="B86" s="9" t="s">
        <v>85</v>
      </c>
      <c r="C86" s="9">
        <f>C85+500</f>
        <v>2000</v>
      </c>
      <c r="D86" s="9">
        <f>D85+E86-F86-G86-H86-500</f>
        <v>-4086</v>
      </c>
      <c r="E86" s="9">
        <v>1500</v>
      </c>
      <c r="F86" s="9"/>
      <c r="G86" s="9"/>
      <c r="H86" s="9"/>
    </row>
    <row r="87" spans="1:8" ht="12.75">
      <c r="A87" s="8">
        <v>36739</v>
      </c>
      <c r="B87" s="9" t="s">
        <v>86</v>
      </c>
      <c r="C87" s="9">
        <f t="shared" si="6"/>
        <v>2000</v>
      </c>
      <c r="D87" s="9">
        <f t="shared" si="7"/>
        <v>-3586</v>
      </c>
      <c r="E87" s="9">
        <v>500</v>
      </c>
      <c r="F87" s="9"/>
      <c r="G87" s="9"/>
      <c r="H87" s="9"/>
    </row>
    <row r="88" spans="1:8" ht="12.75">
      <c r="A88" s="8">
        <v>36745</v>
      </c>
      <c r="B88" s="9" t="s">
        <v>87</v>
      </c>
      <c r="C88" s="9">
        <f t="shared" si="6"/>
        <v>2000</v>
      </c>
      <c r="D88" s="9">
        <f t="shared" si="7"/>
        <v>-20388</v>
      </c>
      <c r="E88" s="9"/>
      <c r="F88" s="9"/>
      <c r="G88" s="9">
        <v>16802</v>
      </c>
      <c r="H88" s="9"/>
    </row>
    <row r="89" spans="1:8" ht="12.75">
      <c r="A89" s="8">
        <v>36745</v>
      </c>
      <c r="B89" s="9" t="s">
        <v>88</v>
      </c>
      <c r="C89" s="9">
        <f t="shared" si="6"/>
        <v>2000</v>
      </c>
      <c r="D89" s="9">
        <f t="shared" si="7"/>
        <v>612</v>
      </c>
      <c r="E89" s="9">
        <v>21000</v>
      </c>
      <c r="F89" s="9"/>
      <c r="G89" s="9"/>
      <c r="H89" s="9"/>
    </row>
    <row r="90" spans="1:8" ht="12.75">
      <c r="A90" s="8">
        <v>36745</v>
      </c>
      <c r="B90" s="9" t="s">
        <v>89</v>
      </c>
      <c r="C90" s="9">
        <f t="shared" si="6"/>
        <v>2000</v>
      </c>
      <c r="D90" s="9">
        <f t="shared" si="7"/>
        <v>512</v>
      </c>
      <c r="E90" s="9"/>
      <c r="F90" s="9"/>
      <c r="G90" s="9">
        <v>100</v>
      </c>
      <c r="H90" s="9"/>
    </row>
    <row r="91" spans="1:8" ht="12.75">
      <c r="A91" s="8">
        <v>36770</v>
      </c>
      <c r="B91" s="9" t="s">
        <v>90</v>
      </c>
      <c r="C91" s="9">
        <f>C90+500</f>
        <v>2500</v>
      </c>
      <c r="D91" s="9">
        <f>D90+E91-F91-G91-H91-500</f>
        <v>1012</v>
      </c>
      <c r="E91" s="9">
        <v>1000</v>
      </c>
      <c r="F91" s="9"/>
      <c r="G91" s="9"/>
      <c r="H91" s="9"/>
    </row>
    <row r="92" spans="1:8" ht="12.75">
      <c r="A92" s="8">
        <v>36773</v>
      </c>
      <c r="B92" s="9" t="s">
        <v>91</v>
      </c>
      <c r="C92" s="9">
        <f t="shared" si="6"/>
        <v>2500</v>
      </c>
      <c r="D92" s="9">
        <f t="shared" si="7"/>
        <v>900</v>
      </c>
      <c r="E92" s="9"/>
      <c r="F92" s="9"/>
      <c r="G92" s="9">
        <v>112</v>
      </c>
      <c r="H92" s="9"/>
    </row>
    <row r="93" spans="1:8" ht="12.75">
      <c r="A93" s="8">
        <v>36789</v>
      </c>
      <c r="B93" s="9" t="s">
        <v>101</v>
      </c>
      <c r="C93" s="9">
        <f>C92</f>
        <v>2500</v>
      </c>
      <c r="D93" s="9">
        <f>D92+E93-F93-G93-H93</f>
        <v>237</v>
      </c>
      <c r="E93" s="9"/>
      <c r="F93" s="9"/>
      <c r="G93" s="9"/>
      <c r="H93" s="9">
        <v>663</v>
      </c>
    </row>
    <row r="94" spans="1:8" ht="12.75">
      <c r="A94" s="8">
        <v>36800</v>
      </c>
      <c r="B94" s="9" t="s">
        <v>92</v>
      </c>
      <c r="C94" s="9">
        <f>C92</f>
        <v>2500</v>
      </c>
      <c r="D94" s="9">
        <f>D93+E94-F94-G94-H94</f>
        <v>-244</v>
      </c>
      <c r="E94" s="9"/>
      <c r="F94" s="9">
        <v>481</v>
      </c>
      <c r="G94" s="9"/>
      <c r="H94" s="9"/>
    </row>
    <row r="95" spans="1:8" ht="12.75">
      <c r="A95" s="8">
        <v>36809</v>
      </c>
      <c r="B95" s="9" t="s">
        <v>93</v>
      </c>
      <c r="C95" s="9">
        <f t="shared" si="6"/>
        <v>2500</v>
      </c>
      <c r="D95" s="9">
        <f t="shared" si="7"/>
        <v>-1895</v>
      </c>
      <c r="E95" s="9"/>
      <c r="F95" s="9">
        <v>1651</v>
      </c>
      <c r="G95" s="9"/>
      <c r="H95" s="9"/>
    </row>
    <row r="96" spans="1:8" ht="12.75">
      <c r="A96" s="8">
        <v>36800</v>
      </c>
      <c r="B96" s="9" t="s">
        <v>94</v>
      </c>
      <c r="C96" s="9">
        <f>C95+500</f>
        <v>3000</v>
      </c>
      <c r="D96" s="9">
        <f>D95+E96-F96-G96-H96-500</f>
        <v>-1395</v>
      </c>
      <c r="E96" s="9">
        <v>1000</v>
      </c>
      <c r="F96" s="9"/>
      <c r="G96" s="9"/>
      <c r="H96" s="9"/>
    </row>
    <row r="97" spans="1:8" ht="12.75">
      <c r="A97" s="8">
        <v>36800</v>
      </c>
      <c r="B97" s="9" t="s">
        <v>95</v>
      </c>
      <c r="C97" s="9">
        <f t="shared" si="6"/>
        <v>3000</v>
      </c>
      <c r="D97" s="9">
        <f t="shared" si="7"/>
        <v>105</v>
      </c>
      <c r="E97" s="9">
        <v>1500</v>
      </c>
      <c r="F97" s="9"/>
      <c r="G97" s="9"/>
      <c r="H97" s="9"/>
    </row>
    <row r="98" spans="1:8" ht="12.75">
      <c r="A98" s="8">
        <v>36800</v>
      </c>
      <c r="B98" s="9" t="s">
        <v>96</v>
      </c>
      <c r="C98" s="9">
        <f t="shared" si="6"/>
        <v>3000</v>
      </c>
      <c r="D98" s="9">
        <f t="shared" si="7"/>
        <v>5</v>
      </c>
      <c r="E98" s="9"/>
      <c r="F98" s="9"/>
      <c r="G98" s="9">
        <v>100</v>
      </c>
      <c r="H98" s="9"/>
    </row>
    <row r="99" spans="1:8" ht="12.75">
      <c r="A99" s="8">
        <v>36831</v>
      </c>
      <c r="B99" s="9" t="s">
        <v>97</v>
      </c>
      <c r="C99" s="9">
        <f t="shared" si="6"/>
        <v>3000</v>
      </c>
      <c r="D99" s="9">
        <f t="shared" si="7"/>
        <v>-245</v>
      </c>
      <c r="E99" s="9"/>
      <c r="F99" s="9">
        <v>250</v>
      </c>
      <c r="G99" s="9"/>
      <c r="H99" s="9"/>
    </row>
    <row r="100" spans="1:8" ht="12.75">
      <c r="A100" s="8">
        <v>36831</v>
      </c>
      <c r="B100" s="9" t="s">
        <v>98</v>
      </c>
      <c r="C100" s="9">
        <f t="shared" si="6"/>
        <v>3000</v>
      </c>
      <c r="D100" s="9">
        <f t="shared" si="7"/>
        <v>-683</v>
      </c>
      <c r="E100" s="9"/>
      <c r="F100" s="9"/>
      <c r="G100" s="9">
        <v>438</v>
      </c>
      <c r="H100" s="9"/>
    </row>
    <row r="101" spans="1:8" ht="12.75">
      <c r="A101" s="8">
        <v>36831</v>
      </c>
      <c r="B101" s="9" t="s">
        <v>99</v>
      </c>
      <c r="C101" s="9">
        <f t="shared" si="6"/>
        <v>3000</v>
      </c>
      <c r="D101" s="9">
        <f t="shared" si="7"/>
        <v>-783</v>
      </c>
      <c r="E101" s="9"/>
      <c r="F101" s="9"/>
      <c r="G101" s="9">
        <v>100</v>
      </c>
      <c r="H101" s="9"/>
    </row>
    <row r="102" spans="1:8" ht="12.75">
      <c r="A102" s="8">
        <v>36831</v>
      </c>
      <c r="B102" s="9" t="s">
        <v>100</v>
      </c>
      <c r="C102" s="9">
        <f>C101+500</f>
        <v>3500</v>
      </c>
      <c r="D102" s="9">
        <f>D101+E102-F102-G102-H102-500</f>
        <v>-283</v>
      </c>
      <c r="E102" s="9">
        <v>1000</v>
      </c>
      <c r="F102" s="9"/>
      <c r="G102" s="9"/>
      <c r="H102" s="9"/>
    </row>
    <row r="103" spans="1:8" ht="12.75">
      <c r="A103" s="8">
        <v>36861</v>
      </c>
      <c r="B103" s="9" t="s">
        <v>102</v>
      </c>
      <c r="C103" s="9">
        <f>C102+500</f>
        <v>4000</v>
      </c>
      <c r="D103" s="9">
        <f>D102+E103-F103-G103-H103-500</f>
        <v>217</v>
      </c>
      <c r="E103" s="9">
        <v>1000</v>
      </c>
      <c r="F103" s="9"/>
      <c r="G103" s="9"/>
      <c r="H103" s="9"/>
    </row>
    <row r="104" spans="1:8" ht="12.75">
      <c r="A104" s="8">
        <v>36862</v>
      </c>
      <c r="B104" s="9" t="s">
        <v>103</v>
      </c>
      <c r="C104" s="9">
        <f t="shared" si="6"/>
        <v>4000</v>
      </c>
      <c r="D104" s="9">
        <f t="shared" si="7"/>
        <v>133</v>
      </c>
      <c r="E104" s="9"/>
      <c r="F104" s="9"/>
      <c r="G104" s="9">
        <v>84</v>
      </c>
      <c r="H104" s="9"/>
    </row>
    <row r="105" spans="1:8" ht="12.75">
      <c r="A105" s="8">
        <v>36862</v>
      </c>
      <c r="B105" s="9" t="s">
        <v>104</v>
      </c>
      <c r="C105" s="9">
        <f aca="true" t="shared" si="8" ref="C105:C111">C104</f>
        <v>4000</v>
      </c>
      <c r="D105" s="9">
        <f aca="true" t="shared" si="9" ref="D105:D111">D104+E105-F105-G105-H105</f>
        <v>-187</v>
      </c>
      <c r="E105" s="9"/>
      <c r="F105" s="9"/>
      <c r="G105" s="9">
        <v>320</v>
      </c>
      <c r="H105" s="9"/>
    </row>
    <row r="106" spans="1:8" ht="12.75">
      <c r="A106" s="8">
        <v>36864</v>
      </c>
      <c r="B106" s="9" t="s">
        <v>105</v>
      </c>
      <c r="C106" s="9">
        <f t="shared" si="8"/>
        <v>4000</v>
      </c>
      <c r="D106" s="9">
        <f t="shared" si="9"/>
        <v>-597</v>
      </c>
      <c r="E106" s="9"/>
      <c r="F106" s="9"/>
      <c r="G106" s="9"/>
      <c r="H106" s="9">
        <v>410</v>
      </c>
    </row>
    <row r="107" spans="1:8" ht="12.75">
      <c r="A107" s="8"/>
      <c r="B107" s="9"/>
      <c r="C107" s="9">
        <f t="shared" si="8"/>
        <v>4000</v>
      </c>
      <c r="D107" s="9">
        <f t="shared" si="9"/>
        <v>-597</v>
      </c>
      <c r="E107" s="9"/>
      <c r="F107" s="9"/>
      <c r="G107" s="9"/>
      <c r="H107" s="9"/>
    </row>
    <row r="108" spans="1:8" ht="12.75">
      <c r="A108" s="8"/>
      <c r="B108" s="9"/>
      <c r="C108" s="9">
        <f t="shared" si="8"/>
        <v>4000</v>
      </c>
      <c r="D108" s="9">
        <f t="shared" si="9"/>
        <v>-597</v>
      </c>
      <c r="E108" s="9"/>
      <c r="F108" s="9"/>
      <c r="G108" s="9"/>
      <c r="H108" s="9"/>
    </row>
    <row r="109" spans="1:8" ht="12.75">
      <c r="A109" s="8"/>
      <c r="B109" s="9"/>
      <c r="C109" s="9">
        <f t="shared" si="8"/>
        <v>4000</v>
      </c>
      <c r="D109" s="9">
        <f t="shared" si="9"/>
        <v>-597</v>
      </c>
      <c r="E109" s="9"/>
      <c r="F109" s="9"/>
      <c r="G109" s="9"/>
      <c r="H109" s="9"/>
    </row>
    <row r="110" spans="1:8" ht="12.75">
      <c r="A110" s="8"/>
      <c r="B110" s="9"/>
      <c r="C110" s="9">
        <f t="shared" si="8"/>
        <v>4000</v>
      </c>
      <c r="D110" s="9">
        <f t="shared" si="9"/>
        <v>-597</v>
      </c>
      <c r="E110" s="9"/>
      <c r="F110" s="9"/>
      <c r="G110" s="9"/>
      <c r="H110" s="9"/>
    </row>
    <row r="111" spans="1:8" ht="12.75">
      <c r="A111" s="8"/>
      <c r="B111" s="9"/>
      <c r="C111" s="9">
        <f t="shared" si="8"/>
        <v>4000</v>
      </c>
      <c r="D111" s="9">
        <f t="shared" si="9"/>
        <v>-597</v>
      </c>
      <c r="E111" s="9"/>
      <c r="F111" s="9"/>
      <c r="G111" s="9"/>
      <c r="H111" s="9"/>
    </row>
    <row r="112" spans="1:8" ht="12.75">
      <c r="A112" s="11"/>
      <c r="B112" s="5" t="s">
        <v>14</v>
      </c>
      <c r="C112" s="5">
        <f>C111</f>
        <v>4000</v>
      </c>
      <c r="D112" s="5">
        <f>D111</f>
        <v>-597</v>
      </c>
      <c r="E112" s="5">
        <f>SUM(E81:E111)</f>
        <v>48000</v>
      </c>
      <c r="F112" s="5">
        <f>SUM(F81:F111)</f>
        <v>8737</v>
      </c>
      <c r="G112" s="5">
        <f>SUM(G81:G111)</f>
        <v>28478</v>
      </c>
      <c r="H112" s="5">
        <f>SUM(H81:H111)</f>
        <v>11323.5</v>
      </c>
    </row>
    <row r="113" spans="1:8" ht="12.75">
      <c r="A113" s="26"/>
      <c r="B113" s="27" t="s">
        <v>10</v>
      </c>
      <c r="C113" s="14"/>
      <c r="D113" s="14"/>
      <c r="E113" s="15"/>
      <c r="F113" s="5">
        <f>SUM(F112:H112)</f>
        <v>48538.5</v>
      </c>
      <c r="G113" s="14"/>
      <c r="H113" s="14"/>
    </row>
    <row r="114" spans="1:8" ht="12.75">
      <c r="A114" s="12"/>
      <c r="B114" s="17" t="s">
        <v>46</v>
      </c>
      <c r="C114" s="18"/>
      <c r="D114" s="19"/>
      <c r="E114" s="5">
        <f>C4+D4</f>
        <v>3941.5</v>
      </c>
      <c r="F114" s="20"/>
      <c r="G114" s="14"/>
      <c r="H114" s="14"/>
    </row>
    <row r="115" spans="1:8" ht="13.5">
      <c r="A115" s="12"/>
      <c r="B115" s="17" t="s">
        <v>48</v>
      </c>
      <c r="C115" s="18"/>
      <c r="D115" s="19"/>
      <c r="E115" s="21">
        <f>SUM(E112:E114)</f>
        <v>51941.5</v>
      </c>
      <c r="F115" s="22"/>
      <c r="G115" s="14"/>
      <c r="H115" s="14"/>
    </row>
    <row r="116" spans="1:8" ht="12.75">
      <c r="A116" s="12"/>
      <c r="B116" s="17" t="s">
        <v>11</v>
      </c>
      <c r="C116" s="18"/>
      <c r="D116" s="23"/>
      <c r="E116" s="19"/>
      <c r="F116" s="5">
        <f>C112+D112</f>
        <v>3403</v>
      </c>
      <c r="G116" s="14"/>
      <c r="H116" s="14"/>
    </row>
    <row r="117" spans="1:8" ht="13.5">
      <c r="A117" s="12"/>
      <c r="B117" s="17" t="s">
        <v>12</v>
      </c>
      <c r="C117" s="18"/>
      <c r="D117" s="18"/>
      <c r="E117" s="24"/>
      <c r="F117" s="21">
        <f>SUM(F113:F116)</f>
        <v>51941.5</v>
      </c>
      <c r="G117" s="14"/>
      <c r="H117" s="14"/>
    </row>
    <row r="118" ht="22.5">
      <c r="B118" s="2" t="s">
        <v>28</v>
      </c>
    </row>
    <row r="120" spans="1:8" ht="12.75">
      <c r="A120" s="4" t="s">
        <v>0</v>
      </c>
      <c r="B120" s="5" t="s">
        <v>1</v>
      </c>
      <c r="C120" s="5" t="s">
        <v>2</v>
      </c>
      <c r="D120" s="5" t="s">
        <v>3</v>
      </c>
      <c r="E120" s="5" t="s">
        <v>6</v>
      </c>
      <c r="F120" s="5" t="s">
        <v>4</v>
      </c>
      <c r="G120" s="5" t="s">
        <v>7</v>
      </c>
      <c r="H120" s="5" t="s">
        <v>5</v>
      </c>
    </row>
    <row r="121" spans="1:8" ht="12.75">
      <c r="A121" s="6"/>
      <c r="B121" s="25" t="s">
        <v>13</v>
      </c>
      <c r="C121" s="25">
        <f aca="true" t="shared" si="10" ref="C121:H121">C112</f>
        <v>4000</v>
      </c>
      <c r="D121" s="25">
        <f t="shared" si="10"/>
        <v>-597</v>
      </c>
      <c r="E121" s="25">
        <f t="shared" si="10"/>
        <v>48000</v>
      </c>
      <c r="F121" s="25">
        <f t="shared" si="10"/>
        <v>8737</v>
      </c>
      <c r="G121" s="25">
        <f t="shared" si="10"/>
        <v>28478</v>
      </c>
      <c r="H121" s="25">
        <f t="shared" si="10"/>
        <v>11323.5</v>
      </c>
    </row>
    <row r="122" spans="1:8" ht="12.75">
      <c r="A122" s="8"/>
      <c r="B122" s="9"/>
      <c r="C122" s="9">
        <f>C121</f>
        <v>4000</v>
      </c>
      <c r="D122" s="9">
        <f>D121+E122-F122-G122-H122</f>
        <v>-597</v>
      </c>
      <c r="E122" s="9"/>
      <c r="F122" s="9"/>
      <c r="G122" s="9"/>
      <c r="H122" s="9"/>
    </row>
    <row r="123" spans="1:8" ht="12.75">
      <c r="A123" s="8"/>
      <c r="B123" s="9"/>
      <c r="C123" s="9">
        <f aca="true" t="shared" si="11" ref="C123:C150">C122</f>
        <v>4000</v>
      </c>
      <c r="D123" s="9">
        <f aca="true" t="shared" si="12" ref="D123:D150">D122+E123-F123-G123-H123</f>
        <v>-597</v>
      </c>
      <c r="E123" s="9"/>
      <c r="F123" s="9"/>
      <c r="G123" s="9"/>
      <c r="H123" s="9"/>
    </row>
    <row r="124" spans="1:8" ht="12.75">
      <c r="A124" s="8"/>
      <c r="B124" s="9"/>
      <c r="C124" s="9">
        <f t="shared" si="11"/>
        <v>4000</v>
      </c>
      <c r="D124" s="9">
        <f t="shared" si="12"/>
        <v>-597</v>
      </c>
      <c r="E124" s="9"/>
      <c r="F124" s="9"/>
      <c r="G124" s="9"/>
      <c r="H124" s="9"/>
    </row>
    <row r="125" spans="1:8" ht="12.75">
      <c r="A125" s="8"/>
      <c r="B125" s="9"/>
      <c r="C125" s="9">
        <f t="shared" si="11"/>
        <v>4000</v>
      </c>
      <c r="D125" s="9">
        <f t="shared" si="12"/>
        <v>-597</v>
      </c>
      <c r="E125" s="9"/>
      <c r="F125" s="9"/>
      <c r="G125" s="9"/>
      <c r="H125" s="9"/>
    </row>
    <row r="126" spans="1:8" ht="12.75">
      <c r="A126" s="8"/>
      <c r="B126" s="9"/>
      <c r="C126" s="9">
        <f t="shared" si="11"/>
        <v>4000</v>
      </c>
      <c r="D126" s="9">
        <f t="shared" si="12"/>
        <v>-597</v>
      </c>
      <c r="E126" s="9"/>
      <c r="F126" s="9"/>
      <c r="G126" s="9"/>
      <c r="H126" s="9"/>
    </row>
    <row r="127" spans="1:8" ht="12.75">
      <c r="A127" s="8"/>
      <c r="B127" s="9"/>
      <c r="C127" s="9">
        <f t="shared" si="11"/>
        <v>4000</v>
      </c>
      <c r="D127" s="9">
        <f t="shared" si="12"/>
        <v>-597</v>
      </c>
      <c r="E127" s="9"/>
      <c r="F127" s="9"/>
      <c r="G127" s="9"/>
      <c r="H127" s="9"/>
    </row>
    <row r="128" spans="1:8" ht="12.75">
      <c r="A128" s="8"/>
      <c r="B128" s="9"/>
      <c r="C128" s="9">
        <f t="shared" si="11"/>
        <v>4000</v>
      </c>
      <c r="D128" s="9">
        <f t="shared" si="12"/>
        <v>-597</v>
      </c>
      <c r="E128" s="9"/>
      <c r="F128" s="9"/>
      <c r="G128" s="9"/>
      <c r="H128" s="9"/>
    </row>
    <row r="129" spans="1:8" ht="12.75">
      <c r="A129" s="8"/>
      <c r="B129" s="9"/>
      <c r="C129" s="9">
        <f t="shared" si="11"/>
        <v>4000</v>
      </c>
      <c r="D129" s="9">
        <f t="shared" si="12"/>
        <v>-597</v>
      </c>
      <c r="E129" s="9"/>
      <c r="F129" s="9"/>
      <c r="G129" s="9"/>
      <c r="H129" s="9"/>
    </row>
    <row r="130" spans="1:8" ht="12.75">
      <c r="A130" s="8"/>
      <c r="B130" s="9"/>
      <c r="C130" s="9">
        <f t="shared" si="11"/>
        <v>4000</v>
      </c>
      <c r="D130" s="9">
        <f t="shared" si="12"/>
        <v>-597</v>
      </c>
      <c r="E130" s="9"/>
      <c r="F130" s="9"/>
      <c r="G130" s="9"/>
      <c r="H130" s="9"/>
    </row>
    <row r="131" spans="1:8" ht="12.75">
      <c r="A131" s="8"/>
      <c r="B131" s="9"/>
      <c r="C131" s="9">
        <f t="shared" si="11"/>
        <v>4000</v>
      </c>
      <c r="D131" s="9">
        <f t="shared" si="12"/>
        <v>-597</v>
      </c>
      <c r="E131" s="9"/>
      <c r="F131" s="9"/>
      <c r="G131" s="9"/>
      <c r="H131" s="9"/>
    </row>
    <row r="132" spans="1:8" ht="12.75">
      <c r="A132" s="8"/>
      <c r="B132" s="9"/>
      <c r="C132" s="9">
        <f t="shared" si="11"/>
        <v>4000</v>
      </c>
      <c r="D132" s="9">
        <f t="shared" si="12"/>
        <v>-597</v>
      </c>
      <c r="E132" s="9"/>
      <c r="F132" s="9"/>
      <c r="G132" s="9"/>
      <c r="H132" s="9"/>
    </row>
    <row r="133" spans="1:8" ht="12.75">
      <c r="A133" s="8"/>
      <c r="B133" s="9"/>
      <c r="C133" s="9">
        <f t="shared" si="11"/>
        <v>4000</v>
      </c>
      <c r="D133" s="9">
        <f t="shared" si="12"/>
        <v>-597</v>
      </c>
      <c r="E133" s="9"/>
      <c r="F133" s="9"/>
      <c r="G133" s="9"/>
      <c r="H133" s="9"/>
    </row>
    <row r="134" spans="1:8" ht="12.75">
      <c r="A134" s="8"/>
      <c r="B134" s="9"/>
      <c r="C134" s="9">
        <f t="shared" si="11"/>
        <v>4000</v>
      </c>
      <c r="D134" s="9">
        <f t="shared" si="12"/>
        <v>-597</v>
      </c>
      <c r="E134" s="9"/>
      <c r="F134" s="9"/>
      <c r="G134" s="9"/>
      <c r="H134" s="9"/>
    </row>
    <row r="135" spans="1:8" ht="12.75">
      <c r="A135" s="8"/>
      <c r="B135" s="9"/>
      <c r="C135" s="9">
        <f t="shared" si="11"/>
        <v>4000</v>
      </c>
      <c r="D135" s="9">
        <f t="shared" si="12"/>
        <v>-597</v>
      </c>
      <c r="E135" s="9"/>
      <c r="F135" s="9"/>
      <c r="G135" s="9"/>
      <c r="H135" s="9"/>
    </row>
    <row r="136" spans="1:8" ht="12.75">
      <c r="A136" s="8"/>
      <c r="B136" s="9"/>
      <c r="C136" s="9">
        <f t="shared" si="11"/>
        <v>4000</v>
      </c>
      <c r="D136" s="9">
        <f t="shared" si="12"/>
        <v>-597</v>
      </c>
      <c r="E136" s="9"/>
      <c r="F136" s="9"/>
      <c r="G136" s="9"/>
      <c r="H136" s="9"/>
    </row>
    <row r="137" spans="1:8" ht="12.75">
      <c r="A137" s="8"/>
      <c r="B137" s="9"/>
      <c r="C137" s="9">
        <f t="shared" si="11"/>
        <v>4000</v>
      </c>
      <c r="D137" s="9">
        <f t="shared" si="12"/>
        <v>-597</v>
      </c>
      <c r="E137" s="9"/>
      <c r="F137" s="9"/>
      <c r="G137" s="9"/>
      <c r="H137" s="9"/>
    </row>
    <row r="138" spans="1:8" ht="12.75">
      <c r="A138" s="8"/>
      <c r="B138" s="9"/>
      <c r="C138" s="9">
        <f t="shared" si="11"/>
        <v>4000</v>
      </c>
      <c r="D138" s="9">
        <f t="shared" si="12"/>
        <v>-597</v>
      </c>
      <c r="E138" s="9"/>
      <c r="F138" s="9"/>
      <c r="G138" s="9"/>
      <c r="H138" s="9"/>
    </row>
    <row r="139" spans="1:8" ht="12.75">
      <c r="A139" s="8"/>
      <c r="B139" s="9"/>
      <c r="C139" s="9">
        <f t="shared" si="11"/>
        <v>4000</v>
      </c>
      <c r="D139" s="9">
        <f t="shared" si="12"/>
        <v>-597</v>
      </c>
      <c r="E139" s="9"/>
      <c r="F139" s="9"/>
      <c r="G139" s="9"/>
      <c r="H139" s="9"/>
    </row>
    <row r="140" spans="1:8" ht="12.75">
      <c r="A140" s="8"/>
      <c r="B140" s="9"/>
      <c r="C140" s="9">
        <f t="shared" si="11"/>
        <v>4000</v>
      </c>
      <c r="D140" s="9">
        <f t="shared" si="12"/>
        <v>-597</v>
      </c>
      <c r="E140" s="9"/>
      <c r="F140" s="9"/>
      <c r="G140" s="9"/>
      <c r="H140" s="9"/>
    </row>
    <row r="141" spans="1:8" ht="12.75">
      <c r="A141" s="8"/>
      <c r="B141" s="9"/>
      <c r="C141" s="9">
        <f t="shared" si="11"/>
        <v>4000</v>
      </c>
      <c r="D141" s="9">
        <f t="shared" si="12"/>
        <v>-597</v>
      </c>
      <c r="E141" s="9"/>
      <c r="F141" s="9"/>
      <c r="G141" s="9"/>
      <c r="H141" s="9"/>
    </row>
    <row r="142" spans="1:8" ht="12.75">
      <c r="A142" s="8"/>
      <c r="B142" s="9"/>
      <c r="C142" s="9">
        <f t="shared" si="11"/>
        <v>4000</v>
      </c>
      <c r="D142" s="9">
        <f t="shared" si="12"/>
        <v>-597</v>
      </c>
      <c r="E142" s="9"/>
      <c r="F142" s="9"/>
      <c r="G142" s="9"/>
      <c r="H142" s="9"/>
    </row>
    <row r="143" spans="1:8" ht="12.75">
      <c r="A143" s="8"/>
      <c r="B143" s="9"/>
      <c r="C143" s="9">
        <f t="shared" si="11"/>
        <v>4000</v>
      </c>
      <c r="D143" s="9">
        <f t="shared" si="12"/>
        <v>-597</v>
      </c>
      <c r="E143" s="9"/>
      <c r="F143" s="9"/>
      <c r="G143" s="9"/>
      <c r="H143" s="9"/>
    </row>
    <row r="144" spans="1:8" ht="12.75">
      <c r="A144" s="8"/>
      <c r="B144" s="9"/>
      <c r="C144" s="9">
        <f t="shared" si="11"/>
        <v>4000</v>
      </c>
      <c r="D144" s="9">
        <f t="shared" si="12"/>
        <v>-597</v>
      </c>
      <c r="E144" s="9"/>
      <c r="F144" s="9"/>
      <c r="G144" s="9"/>
      <c r="H144" s="9"/>
    </row>
    <row r="145" spans="1:8" ht="12.75">
      <c r="A145" s="8"/>
      <c r="B145" s="9"/>
      <c r="C145" s="9">
        <f t="shared" si="11"/>
        <v>4000</v>
      </c>
      <c r="D145" s="9">
        <f t="shared" si="12"/>
        <v>-597</v>
      </c>
      <c r="E145" s="9"/>
      <c r="F145" s="9"/>
      <c r="G145" s="9"/>
      <c r="H145" s="9"/>
    </row>
    <row r="146" spans="1:8" ht="12.75">
      <c r="A146" s="8"/>
      <c r="B146" s="9"/>
      <c r="C146" s="9">
        <f t="shared" si="11"/>
        <v>4000</v>
      </c>
      <c r="D146" s="9">
        <f t="shared" si="12"/>
        <v>-597</v>
      </c>
      <c r="E146" s="9"/>
      <c r="F146" s="9"/>
      <c r="G146" s="9"/>
      <c r="H146" s="9"/>
    </row>
    <row r="147" spans="1:8" ht="12.75">
      <c r="A147" s="8"/>
      <c r="B147" s="9"/>
      <c r="C147" s="9">
        <f t="shared" si="11"/>
        <v>4000</v>
      </c>
      <c r="D147" s="9">
        <f t="shared" si="12"/>
        <v>-597</v>
      </c>
      <c r="E147" s="9"/>
      <c r="F147" s="9"/>
      <c r="G147" s="9"/>
      <c r="H147" s="9"/>
    </row>
    <row r="148" spans="1:8" ht="12.75">
      <c r="A148" s="8"/>
      <c r="B148" s="9"/>
      <c r="C148" s="9">
        <f t="shared" si="11"/>
        <v>4000</v>
      </c>
      <c r="D148" s="9">
        <f t="shared" si="12"/>
        <v>-597</v>
      </c>
      <c r="E148" s="9"/>
      <c r="F148" s="9"/>
      <c r="G148" s="9"/>
      <c r="H148" s="9"/>
    </row>
    <row r="149" spans="1:8" ht="12.75">
      <c r="A149" s="8"/>
      <c r="B149" s="9"/>
      <c r="C149" s="9">
        <f t="shared" si="11"/>
        <v>4000</v>
      </c>
      <c r="D149" s="9">
        <f t="shared" si="12"/>
        <v>-597</v>
      </c>
      <c r="E149" s="9"/>
      <c r="F149" s="9"/>
      <c r="G149" s="9"/>
      <c r="H149" s="9"/>
    </row>
    <row r="150" spans="1:8" ht="12.75">
      <c r="A150" s="8"/>
      <c r="B150" s="9"/>
      <c r="C150" s="9">
        <f t="shared" si="11"/>
        <v>4000</v>
      </c>
      <c r="D150" s="9">
        <f t="shared" si="12"/>
        <v>-597</v>
      </c>
      <c r="E150" s="9"/>
      <c r="F150" s="9"/>
      <c r="G150" s="9"/>
      <c r="H150" s="9"/>
    </row>
    <row r="151" spans="1:8" ht="12.75">
      <c r="A151" s="11"/>
      <c r="B151" s="5" t="s">
        <v>14</v>
      </c>
      <c r="C151" s="5">
        <f>C150</f>
        <v>4000</v>
      </c>
      <c r="D151" s="5">
        <f>D150</f>
        <v>-597</v>
      </c>
      <c r="E151" s="5">
        <f>SUM(E120:E150)</f>
        <v>48000</v>
      </c>
      <c r="F151" s="5">
        <f>SUM(F120:F150)</f>
        <v>8737</v>
      </c>
      <c r="G151" s="5">
        <f>SUM(G120:G150)</f>
        <v>28478</v>
      </c>
      <c r="H151" s="5">
        <f>SUM(H120:H150)</f>
        <v>11323.5</v>
      </c>
    </row>
    <row r="152" spans="1:8" ht="12.75">
      <c r="A152" s="26"/>
      <c r="B152" s="27" t="s">
        <v>10</v>
      </c>
      <c r="C152" s="14"/>
      <c r="D152" s="14"/>
      <c r="E152" s="15"/>
      <c r="F152" s="5">
        <f>SUM(F151:H151)</f>
        <v>48538.5</v>
      </c>
      <c r="G152" s="14"/>
      <c r="H152" s="14"/>
    </row>
    <row r="153" spans="1:8" ht="12.75">
      <c r="A153" s="12"/>
      <c r="B153" s="17" t="s">
        <v>46</v>
      </c>
      <c r="C153" s="18"/>
      <c r="D153" s="19"/>
      <c r="E153" s="5">
        <f>C4+D4</f>
        <v>3941.5</v>
      </c>
      <c r="F153" s="20"/>
      <c r="G153" s="14"/>
      <c r="H153" s="14"/>
    </row>
    <row r="154" spans="1:8" ht="13.5">
      <c r="A154" s="12"/>
      <c r="B154" s="17" t="s">
        <v>47</v>
      </c>
      <c r="C154" s="18"/>
      <c r="D154" s="19"/>
      <c r="E154" s="21">
        <f>SUM(E151:E153)</f>
        <v>51941.5</v>
      </c>
      <c r="F154" s="22"/>
      <c r="G154" s="14"/>
      <c r="H154" s="14"/>
    </row>
    <row r="155" spans="1:8" ht="12.75">
      <c r="A155" s="12"/>
      <c r="B155" s="17" t="s">
        <v>11</v>
      </c>
      <c r="C155" s="18"/>
      <c r="D155" s="23"/>
      <c r="E155" s="19"/>
      <c r="F155" s="5">
        <f>C151+D151</f>
        <v>3403</v>
      </c>
      <c r="G155" s="14"/>
      <c r="H155" s="14"/>
    </row>
    <row r="156" spans="1:8" ht="13.5">
      <c r="A156" s="12"/>
      <c r="B156" s="17" t="s">
        <v>12</v>
      </c>
      <c r="C156" s="18"/>
      <c r="D156" s="18"/>
      <c r="E156" s="24"/>
      <c r="F156" s="21">
        <f>SUM(F152:F155)</f>
        <v>51941.5</v>
      </c>
      <c r="G156" s="14"/>
      <c r="H156" s="14"/>
    </row>
    <row r="158" ht="12.75">
      <c r="A158" s="1" t="s">
        <v>15</v>
      </c>
    </row>
    <row r="159" spans="2:4" ht="12.75">
      <c r="B159" s="28"/>
      <c r="C159" s="28" t="s">
        <v>16</v>
      </c>
      <c r="D159" s="28" t="s">
        <v>17</v>
      </c>
    </row>
    <row r="160" spans="2:4" ht="12.75">
      <c r="B160" s="11" t="s">
        <v>18</v>
      </c>
      <c r="C160" s="28">
        <f>C4+D4</f>
        <v>3941.5</v>
      </c>
      <c r="D160" s="28"/>
    </row>
    <row r="161" spans="2:4" ht="12.75">
      <c r="B161" s="28" t="s">
        <v>19</v>
      </c>
      <c r="C161" s="28">
        <f>E151</f>
        <v>48000</v>
      </c>
      <c r="D161" s="28"/>
    </row>
    <row r="162" spans="2:4" ht="12.75">
      <c r="B162" s="28" t="s">
        <v>20</v>
      </c>
      <c r="C162" s="28"/>
      <c r="D162" s="28">
        <f>F151</f>
        <v>8737</v>
      </c>
    </row>
    <row r="163" spans="2:4" ht="12.75">
      <c r="B163" s="28" t="s">
        <v>7</v>
      </c>
      <c r="C163" s="28"/>
      <c r="D163" s="28">
        <f>G151</f>
        <v>28478</v>
      </c>
    </row>
    <row r="164" spans="2:4" ht="12.75">
      <c r="B164" s="28" t="s">
        <v>5</v>
      </c>
      <c r="C164" s="28"/>
      <c r="D164" s="28">
        <f>H151</f>
        <v>11323.5</v>
      </c>
    </row>
    <row r="165" spans="2:4" ht="12.75">
      <c r="B165" s="28" t="s">
        <v>21</v>
      </c>
      <c r="C165" s="28">
        <f>SUM(C160:C164)</f>
        <v>51941.5</v>
      </c>
      <c r="D165" s="28">
        <f>SUM(D162:D164)</f>
        <v>48538.5</v>
      </c>
    </row>
    <row r="166" spans="2:4" ht="12.75">
      <c r="B166" s="28" t="s">
        <v>22</v>
      </c>
      <c r="C166" s="28"/>
      <c r="D166" s="28">
        <f>C151+D151</f>
        <v>3403</v>
      </c>
    </row>
    <row r="167" spans="2:4" ht="12.75">
      <c r="B167" s="28" t="s">
        <v>15</v>
      </c>
      <c r="C167" s="5">
        <f>C165-C166</f>
        <v>51941.5</v>
      </c>
      <c r="D167" s="29">
        <f>SUM(D165:D166)</f>
        <v>51941.5</v>
      </c>
    </row>
  </sheetData>
  <printOptions/>
  <pageMargins left="0.61" right="0.45" top="0.55" bottom="0.59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Jensen</dc:creator>
  <cp:keywords/>
  <dc:description/>
  <cp:lastModifiedBy>Robert Jensen</cp:lastModifiedBy>
  <cp:lastPrinted>2000-12-19T16:08:34Z</cp:lastPrinted>
  <dcterms:created xsi:type="dcterms:W3CDTF">1998-01-02T13:32:14Z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